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ike/Documents/Excel/"/>
    </mc:Choice>
  </mc:AlternateContent>
  <xr:revisionPtr revIDLastSave="0" documentId="13_ncr:40009_{9C8121A1-CBAE-604F-B198-0B6D4B1A6D69}" xr6:coauthVersionLast="47" xr6:coauthVersionMax="47" xr10:uidLastSave="{00000000-0000-0000-0000-000000000000}"/>
  <bookViews>
    <workbookView xWindow="0" yWindow="460" windowWidth="31180" windowHeight="19880" tabRatio="601"/>
  </bookViews>
  <sheets>
    <sheet name="Sheet1" sheetId="1" r:id="rId1"/>
    <sheet name="Sheet6" sheetId="6" r:id="rId2"/>
    <sheet name="Sheet7" sheetId="7" r:id="rId3"/>
    <sheet name="Sheet8" sheetId="8" r:id="rId4"/>
    <sheet name="Sheet9" sheetId="9" r:id="rId5"/>
    <sheet name="Sheet10" sheetId="10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definedNames>
    <definedName name="_xlnm.Print_Area" localSheetId="0">Sheet1!$A$1:$H$52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C17" i="1"/>
  <c r="D17" i="1" s="1"/>
  <c r="D15" i="1"/>
  <c r="D14" i="1"/>
  <c r="D12" i="1"/>
  <c r="D11" i="1"/>
  <c r="D10" i="1"/>
  <c r="D9" i="1"/>
  <c r="D8" i="1"/>
  <c r="E16" i="1"/>
  <c r="D6" i="1"/>
  <c r="C7" i="1"/>
  <c r="D7" i="1" s="1"/>
  <c r="C16" i="1" l="1"/>
  <c r="H5" i="1" s="1"/>
  <c r="D16" i="1"/>
  <c r="B16" i="1" l="1"/>
  <c r="B33" i="1" s="1"/>
  <c r="D18" i="1"/>
  <c r="C18" i="1"/>
  <c r="D33" i="1"/>
  <c r="G5" i="1" l="1"/>
  <c r="D34" i="1"/>
  <c r="K5" i="1"/>
  <c r="B18" i="1"/>
  <c r="B34" i="1" l="1"/>
  <c r="J5" i="1"/>
</calcChain>
</file>

<file path=xl/sharedStrings.xml><?xml version="1.0" encoding="utf-8"?>
<sst xmlns="http://schemas.openxmlformats.org/spreadsheetml/2006/main" count="34" uniqueCount="31">
  <si>
    <t>Item</t>
  </si>
  <si>
    <t>ARM</t>
  </si>
  <si>
    <t>Weight</t>
  </si>
  <si>
    <t>Fuel
Gallons</t>
  </si>
  <si>
    <t>Plane Profile</t>
  </si>
  <si>
    <t>move it to access the cells</t>
  </si>
  <si>
    <t>Arm</t>
  </si>
  <si>
    <t xml:space="preserve">To customize the below graph,  </t>
  </si>
  <si>
    <t>Pilot (85" -89")</t>
  </si>
  <si>
    <t>CoPilot (85" -89")</t>
  </si>
  <si>
    <t>Total Usable Fuel On Board</t>
  </si>
  <si>
    <t>Empty (w/ oil &amp; unusuable fuel)</t>
  </si>
  <si>
    <t>underneath and edit the data</t>
  </si>
  <si>
    <r>
      <t xml:space="preserve">Main Usable Fuel ( </t>
    </r>
    <r>
      <rPr>
        <sz val="10"/>
        <color indexed="10"/>
        <rFont val="Arial"/>
        <family val="2"/>
      </rPr>
      <t>74</t>
    </r>
    <r>
      <rPr>
        <sz val="10"/>
        <rFont val="Arial"/>
      </rPr>
      <t xml:space="preserve"> gal)</t>
    </r>
  </si>
  <si>
    <t>Moment/100</t>
  </si>
  <si>
    <t>Gross Weight 3400</t>
  </si>
  <si>
    <t>V35A - N167JW Weight &amp; Balance Calculations</t>
  </si>
  <si>
    <t>Updated December 16, 2010</t>
  </si>
  <si>
    <t>Baggage (270# Max)</t>
  </si>
  <si>
    <t>TAKEOFF</t>
  </si>
  <si>
    <t>Fuel Used to Destination</t>
  </si>
  <si>
    <t>LANDING</t>
  </si>
  <si>
    <t>Your
Takeoff CG</t>
  </si>
  <si>
    <t>Your
Takeoff Weight</t>
  </si>
  <si>
    <t>Your
Landing CG</t>
  </si>
  <si>
    <t>Your
Landing Weight</t>
  </si>
  <si>
    <t>Seat 3 (121-135)</t>
  </si>
  <si>
    <t>Seat 4 (121-135)</t>
  </si>
  <si>
    <t>Cargo Fwd of Spar(Seat 3 &amp; 4 Removed)</t>
  </si>
  <si>
    <t>Cargo Aft of Spar(Seat 3,4,5 &amp; 6 Removed)</t>
  </si>
  <si>
    <t>Useful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</si>
</sst>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2" borderId="3" xfId="0" applyFont="1" applyFill="1" applyBorder="1" applyAlignment="1">
      <alignment horizontal="right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right"/>
    </xf>
    <xf numFmtId="0" fontId="0" fillId="0" borderId="9" xfId="0" applyBorder="1"/>
    <xf numFmtId="0" fontId="0" fillId="0" borderId="8" xfId="0" applyFill="1" applyBorder="1" applyAlignment="1">
      <alignment horizontal="right"/>
    </xf>
    <xf numFmtId="0" fontId="9" fillId="2" borderId="1" xfId="0" applyFont="1" applyFill="1" applyBorder="1"/>
    <xf numFmtId="0" fontId="10" fillId="0" borderId="0" xfId="0" applyFont="1"/>
    <xf numFmtId="0" fontId="0" fillId="0" borderId="10" xfId="0" applyFont="1" applyFill="1" applyBorder="1"/>
    <xf numFmtId="0" fontId="9" fillId="0" borderId="10" xfId="0" applyFont="1" applyFill="1" applyBorder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1" fontId="11" fillId="0" borderId="0" xfId="0" applyNumberFormat="1" applyFont="1"/>
    <xf numFmtId="164" fontId="11" fillId="4" borderId="0" xfId="0" applyNumberFormat="1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2" fontId="11" fillId="0" borderId="0" xfId="0" applyNumberFormat="1" applyFont="1" applyFill="1" applyProtection="1">
      <protection locked="0"/>
    </xf>
    <xf numFmtId="1" fontId="11" fillId="0" borderId="0" xfId="0" applyNumberFormat="1" applyFont="1" applyFill="1"/>
    <xf numFmtId="0" fontId="11" fillId="0" borderId="0" xfId="0" applyFont="1" applyFill="1"/>
    <xf numFmtId="0" fontId="10" fillId="0" borderId="2" xfId="0" applyFont="1" applyBorder="1"/>
    <xf numFmtId="0" fontId="10" fillId="0" borderId="1" xfId="0" applyFont="1" applyBorder="1"/>
    <xf numFmtId="2" fontId="1" fillId="3" borderId="5" xfId="0" applyNumberFormat="1" applyFont="1" applyFill="1" applyBorder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
Beech Bonanza V35A</a:t>
            </a:r>
          </a:p>
        </c:rich>
      </c:tx>
      <c:layout>
        <c:manualLayout>
          <c:xMode val="edge"/>
          <c:yMode val="edge"/>
          <c:x val="0.4011536132367009"/>
          <c:y val="2.8236212589348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57694006453283E-2"/>
          <c:y val="0.112944850357394"/>
          <c:w val="0.76238198534557844"/>
          <c:h val="0.78355489935442091"/>
        </c:manualLayout>
      </c:layout>
      <c:scatterChart>
        <c:scatterStyle val="lineMarker"/>
        <c:varyColors val="0"/>
        <c:ser>
          <c:idx val="1"/>
          <c:order val="0"/>
          <c:tx>
            <c:v>Takeoff</c:v>
          </c:tx>
          <c:spPr>
            <a:ln w="19050">
              <a:noFill/>
            </a:ln>
          </c:spPr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Sheet1!$B$23:$B$33</c:f>
              <c:numCache>
                <c:formatCode>0.0</c:formatCode>
                <c:ptCount val="11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82.1</c:v>
                </c:pt>
                <c:pt idx="4">
                  <c:v>84.4</c:v>
                </c:pt>
                <c:pt idx="5">
                  <c:v>85.7</c:v>
                </c:pt>
                <c:pt idx="6">
                  <c:v>85.7</c:v>
                </c:pt>
                <c:pt idx="7">
                  <c:v>85.7</c:v>
                </c:pt>
                <c:pt idx="10" formatCode="0.00">
                  <c:v>78.222637473207158</c:v>
                </c:pt>
              </c:numCache>
            </c:numRef>
          </c:xVal>
          <c:yVal>
            <c:numRef>
              <c:f>Sheet1!$D$23:$D$33</c:f>
              <c:numCache>
                <c:formatCode>General</c:formatCode>
                <c:ptCount val="11"/>
                <c:pt idx="10">
                  <c:v>2365.37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5C-ED49-B12F-B9F0784AA0F9}"/>
            </c:ext>
          </c:extLst>
        </c:ser>
        <c:ser>
          <c:idx val="0"/>
          <c:order val="1"/>
          <c:tx>
            <c:v>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Sheet1!$B$23:$B$33</c:f>
              <c:numCache>
                <c:formatCode>0.0</c:formatCode>
                <c:ptCount val="11"/>
                <c:pt idx="0">
                  <c:v>77</c:v>
                </c:pt>
                <c:pt idx="1">
                  <c:v>77</c:v>
                </c:pt>
                <c:pt idx="2">
                  <c:v>78</c:v>
                </c:pt>
                <c:pt idx="3">
                  <c:v>82.1</c:v>
                </c:pt>
                <c:pt idx="4">
                  <c:v>84.4</c:v>
                </c:pt>
                <c:pt idx="5">
                  <c:v>85.7</c:v>
                </c:pt>
                <c:pt idx="6">
                  <c:v>85.7</c:v>
                </c:pt>
                <c:pt idx="7">
                  <c:v>85.7</c:v>
                </c:pt>
                <c:pt idx="10" formatCode="0.00">
                  <c:v>78.222637473207158</c:v>
                </c:pt>
              </c:numCache>
            </c:numRef>
          </c:xVal>
          <c:yVal>
            <c:numRef>
              <c:f>Sheet1!$C$23:$C$33</c:f>
              <c:numCache>
                <c:formatCode>General</c:formatCode>
                <c:ptCount val="11"/>
                <c:pt idx="0">
                  <c:v>2000</c:v>
                </c:pt>
                <c:pt idx="1">
                  <c:v>2900</c:v>
                </c:pt>
                <c:pt idx="2">
                  <c:v>3000</c:v>
                </c:pt>
                <c:pt idx="3">
                  <c:v>3400</c:v>
                </c:pt>
                <c:pt idx="4">
                  <c:v>3400</c:v>
                </c:pt>
                <c:pt idx="5">
                  <c:v>3000</c:v>
                </c:pt>
                <c:pt idx="6">
                  <c:v>2900</c:v>
                </c:pt>
                <c:pt idx="7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5C-ED49-B12F-B9F0784AA0F9}"/>
            </c:ext>
          </c:extLst>
        </c:ser>
        <c:ser>
          <c:idx val="2"/>
          <c:order val="2"/>
          <c:tx>
            <c:v>Landing</c:v>
          </c:tx>
          <c:spPr>
            <a:ln w="1905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Sheet1!$B$34</c:f>
              <c:numCache>
                <c:formatCode>0.00</c:formatCode>
                <c:ptCount val="1"/>
                <c:pt idx="0">
                  <c:v>78.222637473207158</c:v>
                </c:pt>
              </c:numCache>
            </c:numRef>
          </c:xVal>
          <c:yVal>
            <c:numRef>
              <c:f>Sheet1!$D$34</c:f>
              <c:numCache>
                <c:formatCode>General</c:formatCode>
                <c:ptCount val="1"/>
                <c:pt idx="0">
                  <c:v>2365.37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5C-ED49-B12F-B9F0784AA0F9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1240533551"/>
        <c:axId val="1"/>
      </c:scatterChart>
      <c:valAx>
        <c:axId val="1240533551"/>
        <c:scaling>
          <c:orientation val="minMax"/>
          <c:max val="88"/>
          <c:min val="73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Arm</a:t>
                </a:r>
              </a:p>
            </c:rich>
          </c:tx>
          <c:layout>
            <c:manualLayout>
              <c:xMode val="edge"/>
              <c:yMode val="edge"/>
              <c:x val="0.45438726807379864"/>
              <c:y val="0.941207086311616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2000"/>
        <c:crossBetween val="midCat"/>
        <c:majorUnit val="1"/>
      </c:valAx>
      <c:valAx>
        <c:axId val="1"/>
        <c:scaling>
          <c:orientation val="minMax"/>
          <c:max val="3500"/>
          <c:min val="2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</a:t>
                </a:r>
              </a:p>
            </c:rich>
          </c:tx>
          <c:layout>
            <c:manualLayout>
              <c:xMode val="edge"/>
              <c:yMode val="edge"/>
              <c:x val="2.0913221543145545E-2"/>
              <c:y val="0.47060354315580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0533551"/>
        <c:crossesAt val="73"/>
        <c:crossBetween val="midCat"/>
        <c:majorUnit val="100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01299087968353"/>
          <c:y val="0.51955841937897351"/>
          <c:w val="0.10675579253721187"/>
          <c:h val="9.8525531021965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7796</xdr:colOff>
      <xdr:row>17</xdr:row>
      <xdr:rowOff>173531</xdr:rowOff>
    </xdr:from>
    <xdr:to>
      <xdr:col>14</xdr:col>
      <xdr:colOff>621975</xdr:colOff>
      <xdr:row>48</xdr:row>
      <xdr:rowOff>134667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C0933FE-3082-45BD-322B-0B78F8A8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5" zoomScale="136" zoomScaleNormal="136" workbookViewId="0">
      <selection activeCell="C13" sqref="C13"/>
    </sheetView>
  </sheetViews>
  <sheetFormatPr baseColWidth="10" defaultRowHeight="13" x14ac:dyDescent="0.15"/>
  <cols>
    <col min="1" max="1" width="26.33203125" customWidth="1"/>
    <col min="2" max="3" width="8.83203125" customWidth="1"/>
    <col min="4" max="4" width="10.83203125" bestFit="1" customWidth="1"/>
    <col min="5" max="6" width="8.83203125" customWidth="1"/>
    <col min="7" max="7" width="16" bestFit="1" customWidth="1"/>
    <col min="8" max="256" width="8.83203125" customWidth="1"/>
  </cols>
  <sheetData>
    <row r="2" spans="1:11" ht="18" x14ac:dyDescent="0.2">
      <c r="A2" s="12" t="s">
        <v>16</v>
      </c>
      <c r="B2" s="13"/>
      <c r="C2" s="13"/>
      <c r="D2" s="13"/>
      <c r="E2" s="13"/>
      <c r="F2" s="13"/>
      <c r="G2" s="13"/>
      <c r="H2" s="13"/>
    </row>
    <row r="3" spans="1:11" ht="14" thickBot="1" x14ac:dyDescent="0.2">
      <c r="A3" t="s">
        <v>17</v>
      </c>
    </row>
    <row r="4" spans="1:11" ht="43" thickBot="1" x14ac:dyDescent="0.2">
      <c r="A4" s="1" t="s">
        <v>0</v>
      </c>
      <c r="B4" s="16" t="s">
        <v>1</v>
      </c>
      <c r="C4" s="16" t="s">
        <v>2</v>
      </c>
      <c r="D4" s="16" t="s">
        <v>14</v>
      </c>
      <c r="E4" s="15" t="s">
        <v>3</v>
      </c>
      <c r="G4" s="10" t="s">
        <v>22</v>
      </c>
      <c r="H4" s="11" t="s">
        <v>23</v>
      </c>
      <c r="J4" s="10" t="s">
        <v>24</v>
      </c>
      <c r="K4" s="11" t="s">
        <v>25</v>
      </c>
    </row>
    <row r="5" spans="1:11" ht="14" thickBot="1" x14ac:dyDescent="0.2">
      <c r="A5" s="2" t="s">
        <v>11</v>
      </c>
      <c r="B5" s="3">
        <v>78.22</v>
      </c>
      <c r="C5" s="3">
        <v>2365.37</v>
      </c>
      <c r="D5" s="3">
        <v>1850.2547999999999</v>
      </c>
      <c r="E5" s="4"/>
      <c r="G5" s="8">
        <f>B16</f>
        <v>78.222637473207158</v>
      </c>
      <c r="H5" s="9">
        <f>C16</f>
        <v>2365.37</v>
      </c>
      <c r="J5" s="8">
        <f>B18</f>
        <v>78.222637473207158</v>
      </c>
      <c r="K5" s="9">
        <f>C18</f>
        <v>2365.37</v>
      </c>
    </row>
    <row r="6" spans="1:11" ht="14" thickBot="1" x14ac:dyDescent="0.2">
      <c r="A6" s="2"/>
      <c r="B6" s="3"/>
      <c r="C6" s="20"/>
      <c r="D6" s="3">
        <f>C6*B6</f>
        <v>0</v>
      </c>
      <c r="E6" s="4"/>
      <c r="G6" s="17"/>
      <c r="H6" s="18"/>
    </row>
    <row r="7" spans="1:11" ht="14" thickBot="1" x14ac:dyDescent="0.2">
      <c r="A7" s="2" t="s">
        <v>13</v>
      </c>
      <c r="B7" s="3">
        <v>75</v>
      </c>
      <c r="C7" s="14">
        <f>E7*6</f>
        <v>0</v>
      </c>
      <c r="D7" s="3">
        <f>C7*B7/100</f>
        <v>0</v>
      </c>
      <c r="E7" s="7">
        <v>0</v>
      </c>
      <c r="G7" s="1" t="s">
        <v>15</v>
      </c>
      <c r="H7" s="21"/>
    </row>
    <row r="8" spans="1:11" ht="14" thickBot="1" x14ac:dyDescent="0.2">
      <c r="A8" s="2"/>
      <c r="B8" s="3"/>
      <c r="C8" s="14">
        <v>0</v>
      </c>
      <c r="D8" s="3">
        <f>C8*B8/100</f>
        <v>0</v>
      </c>
      <c r="E8" s="7">
        <v>0</v>
      </c>
      <c r="G8" s="40" t="s">
        <v>30</v>
      </c>
      <c r="H8" s="21">
        <f>3400-C5</f>
        <v>1034.6300000000001</v>
      </c>
    </row>
    <row r="9" spans="1:11" x14ac:dyDescent="0.15">
      <c r="A9" s="2" t="s">
        <v>8</v>
      </c>
      <c r="B9" s="3">
        <v>88</v>
      </c>
      <c r="C9" s="6">
        <v>0</v>
      </c>
      <c r="D9" s="3">
        <f t="shared" ref="D9:D15" si="0">C9*B9/100</f>
        <v>0</v>
      </c>
      <c r="E9" s="4"/>
    </row>
    <row r="10" spans="1:11" x14ac:dyDescent="0.15">
      <c r="A10" s="2" t="s">
        <v>9</v>
      </c>
      <c r="B10" s="3">
        <v>88</v>
      </c>
      <c r="C10" s="6">
        <v>0</v>
      </c>
      <c r="D10" s="3">
        <f t="shared" si="0"/>
        <v>0</v>
      </c>
      <c r="E10" s="4"/>
      <c r="F10" t="s">
        <v>7</v>
      </c>
      <c r="I10" s="19"/>
    </row>
    <row r="11" spans="1:11" x14ac:dyDescent="0.15">
      <c r="A11" s="39" t="s">
        <v>26</v>
      </c>
      <c r="B11" s="3">
        <v>128</v>
      </c>
      <c r="C11" s="6">
        <v>0</v>
      </c>
      <c r="D11" s="3">
        <f t="shared" si="0"/>
        <v>0</v>
      </c>
      <c r="E11" s="4"/>
      <c r="F11" t="s">
        <v>5</v>
      </c>
    </row>
    <row r="12" spans="1:11" x14ac:dyDescent="0.15">
      <c r="A12" s="39" t="s">
        <v>27</v>
      </c>
      <c r="B12" s="3">
        <v>128</v>
      </c>
      <c r="C12" s="6">
        <v>0</v>
      </c>
      <c r="D12" s="3">
        <f t="shared" si="0"/>
        <v>0</v>
      </c>
      <c r="E12" s="4"/>
      <c r="F12" t="s">
        <v>12</v>
      </c>
    </row>
    <row r="13" spans="1:11" x14ac:dyDescent="0.15">
      <c r="A13" s="39" t="s">
        <v>28</v>
      </c>
      <c r="B13" s="3">
        <v>108</v>
      </c>
      <c r="C13" s="6">
        <v>0</v>
      </c>
      <c r="D13" s="3">
        <v>0</v>
      </c>
      <c r="E13" s="4"/>
    </row>
    <row r="14" spans="1:11" x14ac:dyDescent="0.15">
      <c r="A14" s="39" t="s">
        <v>29</v>
      </c>
      <c r="B14" s="3">
        <v>145</v>
      </c>
      <c r="C14" s="6">
        <v>0</v>
      </c>
      <c r="D14" s="3">
        <f t="shared" si="0"/>
        <v>0</v>
      </c>
      <c r="E14" s="4"/>
    </row>
    <row r="15" spans="1:11" ht="14" thickBot="1" x14ac:dyDescent="0.2">
      <c r="A15" s="2" t="s">
        <v>18</v>
      </c>
      <c r="B15" s="3">
        <v>150</v>
      </c>
      <c r="C15" s="6">
        <v>0</v>
      </c>
      <c r="D15" s="3">
        <f t="shared" si="0"/>
        <v>0</v>
      </c>
      <c r="E15" s="4"/>
    </row>
    <row r="16" spans="1:11" ht="14" thickBot="1" x14ac:dyDescent="0.2">
      <c r="A16" s="23" t="s">
        <v>19</v>
      </c>
      <c r="B16" s="41">
        <f>(D16/C16)*100</f>
        <v>78.222637473207158</v>
      </c>
      <c r="C16" s="5">
        <f>SUM(C5:C15)</f>
        <v>2365.37</v>
      </c>
      <c r="D16" s="41">
        <f>SUM(D5:D15)</f>
        <v>1850.2547999999999</v>
      </c>
      <c r="E16" s="22">
        <f>SUM(E7:E8)</f>
        <v>0</v>
      </c>
      <c r="F16" t="s">
        <v>10</v>
      </c>
    </row>
    <row r="17" spans="1:5" ht="14" thickBot="1" x14ac:dyDescent="0.2">
      <c r="A17" s="25" t="s">
        <v>20</v>
      </c>
      <c r="B17" s="3">
        <v>75</v>
      </c>
      <c r="C17" s="14">
        <f>E17*6</f>
        <v>0</v>
      </c>
      <c r="D17" s="3">
        <f>C17*B17/100</f>
        <v>0</v>
      </c>
      <c r="E17" s="7"/>
    </row>
    <row r="18" spans="1:5" ht="14" thickBot="1" x14ac:dyDescent="0.2">
      <c r="A18" s="26" t="s">
        <v>21</v>
      </c>
      <c r="B18" s="41">
        <f>(D18/C18)*100</f>
        <v>78.222637473207158</v>
      </c>
      <c r="C18">
        <f>C16-C17</f>
        <v>2365.37</v>
      </c>
      <c r="D18" s="42">
        <f>D16-D17</f>
        <v>1850.2547999999999</v>
      </c>
    </row>
    <row r="22" spans="1:5" x14ac:dyDescent="0.15">
      <c r="A22" t="s">
        <v>4</v>
      </c>
      <c r="B22" t="s">
        <v>6</v>
      </c>
      <c r="C22" t="s">
        <v>2</v>
      </c>
    </row>
    <row r="23" spans="1:5" ht="16" x14ac:dyDescent="0.15">
      <c r="B23" s="33">
        <v>77</v>
      </c>
      <c r="C23" s="34">
        <v>2000</v>
      </c>
    </row>
    <row r="24" spans="1:5" ht="16" x14ac:dyDescent="0.15">
      <c r="B24" s="33">
        <v>77</v>
      </c>
      <c r="C24" s="34">
        <v>2900</v>
      </c>
    </row>
    <row r="25" spans="1:5" ht="16" x14ac:dyDescent="0.15">
      <c r="B25" s="33">
        <v>78</v>
      </c>
      <c r="C25" s="34">
        <v>3000</v>
      </c>
    </row>
    <row r="26" spans="1:5" ht="16" x14ac:dyDescent="0.15">
      <c r="B26" s="33">
        <v>82.1</v>
      </c>
      <c r="C26" s="34">
        <v>3400</v>
      </c>
    </row>
    <row r="27" spans="1:5" ht="16" x14ac:dyDescent="0.15">
      <c r="B27" s="33">
        <v>84.4</v>
      </c>
      <c r="C27" s="34">
        <v>3400</v>
      </c>
    </row>
    <row r="28" spans="1:5" ht="16" x14ac:dyDescent="0.15">
      <c r="B28" s="33">
        <v>85.7</v>
      </c>
      <c r="C28" s="34">
        <v>3000</v>
      </c>
    </row>
    <row r="29" spans="1:5" ht="16" x14ac:dyDescent="0.15">
      <c r="B29" s="33">
        <v>85.7</v>
      </c>
      <c r="C29" s="34">
        <v>2900</v>
      </c>
    </row>
    <row r="30" spans="1:5" ht="16" x14ac:dyDescent="0.15">
      <c r="B30" s="33">
        <v>85.7</v>
      </c>
      <c r="C30" s="34">
        <v>2000</v>
      </c>
    </row>
    <row r="33" spans="1:4" x14ac:dyDescent="0.15">
      <c r="A33" s="24" t="s">
        <v>19</v>
      </c>
      <c r="B33" s="42">
        <f>B16</f>
        <v>78.222637473207158</v>
      </c>
      <c r="D33">
        <f>C16</f>
        <v>2365.37</v>
      </c>
    </row>
    <row r="34" spans="1:4" x14ac:dyDescent="0.15">
      <c r="A34" s="24" t="s">
        <v>21</v>
      </c>
      <c r="B34" s="42">
        <f>B18</f>
        <v>78.222637473207158</v>
      </c>
      <c r="D34">
        <f>C18</f>
        <v>2365.37</v>
      </c>
    </row>
    <row r="36" spans="1:4" ht="12" customHeight="1" x14ac:dyDescent="0.15"/>
    <row r="72" spans="1:13" ht="16" x14ac:dyDescent="0.25">
      <c r="A72" s="27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7"/>
      <c r="M72" s="27"/>
    </row>
    <row r="73" spans="1:13" ht="16" x14ac:dyDescent="0.25">
      <c r="A73" s="27"/>
      <c r="B73" s="27"/>
      <c r="C73" s="27"/>
      <c r="D73" s="29"/>
      <c r="E73" s="28"/>
      <c r="F73" s="28"/>
      <c r="G73" s="28"/>
      <c r="H73" s="28"/>
      <c r="I73" s="29"/>
      <c r="J73" s="28"/>
      <c r="K73" s="28"/>
      <c r="L73" s="28"/>
      <c r="M73" s="28"/>
    </row>
    <row r="74" spans="1:13" ht="16" x14ac:dyDescent="0.25">
      <c r="A74" s="27"/>
      <c r="B74" s="27"/>
      <c r="C74" s="27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6" x14ac:dyDescent="0.25">
      <c r="A75" s="27"/>
      <c r="B75" s="27"/>
      <c r="C75" s="27"/>
      <c r="D75" s="35"/>
      <c r="E75" s="36"/>
      <c r="F75" s="36"/>
      <c r="G75" s="30"/>
      <c r="H75" s="30"/>
      <c r="I75" s="27"/>
      <c r="J75" s="30"/>
      <c r="K75" s="30"/>
      <c r="L75" s="31"/>
      <c r="M75" s="31"/>
    </row>
    <row r="76" spans="1:13" ht="16" x14ac:dyDescent="0.25">
      <c r="A76" s="27"/>
      <c r="B76" s="27"/>
      <c r="C76" s="27"/>
      <c r="D76" s="37"/>
      <c r="E76" s="35"/>
      <c r="F76" s="35"/>
      <c r="G76" s="30"/>
      <c r="H76" s="30"/>
      <c r="I76" s="32"/>
      <c r="J76" s="30"/>
      <c r="K76" s="30"/>
      <c r="L76" s="31"/>
      <c r="M76" s="31"/>
    </row>
    <row r="77" spans="1:13" ht="16" x14ac:dyDescent="0.25">
      <c r="A77" s="27"/>
      <c r="B77" s="27"/>
      <c r="C77" s="27"/>
      <c r="D77" s="37"/>
      <c r="E77" s="35"/>
      <c r="F77" s="35"/>
      <c r="G77" s="30"/>
      <c r="H77" s="30"/>
      <c r="I77" s="27"/>
      <c r="J77" s="30"/>
      <c r="K77" s="30"/>
      <c r="L77" s="31"/>
      <c r="M77" s="31"/>
    </row>
    <row r="78" spans="1:13" ht="16" x14ac:dyDescent="0.25">
      <c r="A78" s="27"/>
      <c r="B78" s="27"/>
      <c r="C78" s="27"/>
      <c r="D78" s="37"/>
      <c r="E78" s="35"/>
      <c r="F78" s="35"/>
      <c r="G78" s="30"/>
      <c r="H78" s="30"/>
      <c r="I78" s="27"/>
      <c r="J78" s="30"/>
      <c r="K78" s="30"/>
      <c r="L78" s="31"/>
      <c r="M78" s="31"/>
    </row>
    <row r="79" spans="1:13" ht="16" x14ac:dyDescent="0.25">
      <c r="A79" s="27"/>
      <c r="B79" s="27"/>
      <c r="C79" s="27"/>
      <c r="D79" s="37"/>
      <c r="E79" s="35"/>
      <c r="F79" s="35"/>
      <c r="G79" s="30"/>
      <c r="H79" s="30"/>
      <c r="I79" s="27"/>
      <c r="J79" s="30"/>
      <c r="K79" s="30"/>
      <c r="L79" s="31"/>
      <c r="M79" s="31"/>
    </row>
    <row r="80" spans="1:13" ht="16" x14ac:dyDescent="0.25">
      <c r="A80" s="27"/>
      <c r="B80" s="27"/>
      <c r="C80" s="27"/>
      <c r="D80" s="37"/>
      <c r="E80" s="35"/>
      <c r="F80" s="35"/>
      <c r="G80" s="30"/>
      <c r="H80" s="30"/>
      <c r="I80" s="27"/>
      <c r="J80" s="30"/>
      <c r="K80" s="30"/>
      <c r="L80" s="31"/>
      <c r="M80" s="31"/>
    </row>
    <row r="81" spans="1:13" ht="16" x14ac:dyDescent="0.25">
      <c r="A81" s="27"/>
      <c r="B81" s="27"/>
      <c r="C81" s="27"/>
      <c r="D81" s="37"/>
      <c r="E81" s="35"/>
      <c r="F81" s="35"/>
      <c r="G81" s="30"/>
      <c r="H81" s="30"/>
      <c r="I81" s="27"/>
      <c r="J81" s="30"/>
      <c r="K81" s="30"/>
      <c r="L81" s="31"/>
      <c r="M81" s="31"/>
    </row>
    <row r="82" spans="1:13" ht="16" x14ac:dyDescent="0.25">
      <c r="A82" s="27"/>
      <c r="B82" s="27"/>
      <c r="C82" s="27"/>
      <c r="D82" s="37"/>
      <c r="E82" s="35"/>
      <c r="F82" s="35"/>
      <c r="G82" s="30"/>
      <c r="H82" s="30"/>
      <c r="I82" s="32"/>
      <c r="J82" s="30"/>
      <c r="K82" s="30"/>
      <c r="L82" s="31"/>
      <c r="M82" s="31"/>
    </row>
    <row r="83" spans="1:13" ht="16" x14ac:dyDescent="0.25">
      <c r="A83" s="27"/>
      <c r="B83" s="30"/>
      <c r="C83" s="27"/>
      <c r="D83" s="38"/>
      <c r="E83" s="35"/>
      <c r="F83" s="35"/>
      <c r="G83" s="30"/>
      <c r="H83" s="30"/>
      <c r="I83" s="27"/>
      <c r="J83" s="30"/>
      <c r="K83" s="30"/>
      <c r="L83" s="31"/>
      <c r="M83" s="31"/>
    </row>
    <row r="84" spans="1:13" ht="16" x14ac:dyDescent="0.25">
      <c r="A84" s="27"/>
      <c r="B84" s="30"/>
      <c r="C84" s="27"/>
      <c r="D84" s="38"/>
      <c r="E84" s="35"/>
      <c r="F84" s="35"/>
      <c r="G84" s="30"/>
      <c r="H84" s="30"/>
      <c r="I84" s="27"/>
      <c r="J84" s="30"/>
      <c r="K84" s="30"/>
      <c r="L84" s="31"/>
      <c r="M84" s="31"/>
    </row>
    <row r="85" spans="1:13" ht="16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6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6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6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</sheetData>
  <mergeCells count="5">
    <mergeCell ref="I72:K72"/>
    <mergeCell ref="E73:F73"/>
    <mergeCell ref="G73:H73"/>
    <mergeCell ref="J73:K73"/>
    <mergeCell ref="L73:M73"/>
  </mergeCells>
  <phoneticPr fontId="2" type="noConversion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ignoredErrors>
    <ignoredError sqref="D7 D16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J. Williams</dc:creator>
  <cp:lastModifiedBy>Microsoft Office User</cp:lastModifiedBy>
  <cp:lastPrinted>2002-08-23T19:25:22Z</cp:lastPrinted>
  <dcterms:created xsi:type="dcterms:W3CDTF">1997-06-07T04:44:35Z</dcterms:created>
  <dcterms:modified xsi:type="dcterms:W3CDTF">2023-02-12T18:53:43Z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1487414807</vt:i4>
  </property>
  <property fmtid="{D5CDD505-2E9C-101B-9397-08002B2CF9AE}" pid="3" name="_EmailSubject">
    <vt:lpwstr>w/b data</vt:lpwstr>
  </property>
  <property fmtid="{D5CDD505-2E9C-101B-9397-08002B2CF9AE}" pid="4" name="_AuthorEmail">
    <vt:lpwstr>chris@cygnet.aero</vt:lpwstr>
  </property>
  <property fmtid="{D5CDD505-2E9C-101B-9397-08002B2CF9AE}" pid="5" name="_AuthorEmailDisplayName">
    <vt:lpwstr>Chris@cygnet.aero</vt:lpwstr>
  </property>
  <property fmtid="{D5CDD505-2E9C-101B-9397-08002B2CF9AE}" pid="6" name="_ReviewingToolsShownOnce">
    <vt:lpwstr/>
  </property>
</Properties>
</file>